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300" windowWidth="18495" windowHeight="11640"/>
  </bookViews>
  <sheets>
    <sheet name="Synthèse" sheetId="1" r:id="rId1"/>
    <sheet name="Dalle" sheetId="2" r:id="rId2"/>
    <sheet name="Toit" sheetId="3" r:id="rId3"/>
    <sheet name="Ossature Toit" sheetId="4" r:id="rId4"/>
    <sheet name="Tuiles" sheetId="5" r:id="rId5"/>
  </sheets>
  <calcPr calcId="125725"/>
</workbook>
</file>

<file path=xl/calcChain.xml><?xml version="1.0" encoding="utf-8"?>
<calcChain xmlns="http://schemas.openxmlformats.org/spreadsheetml/2006/main">
  <c r="F6" i="1"/>
  <c r="H2"/>
  <c r="C12" i="5"/>
  <c r="C11"/>
  <c r="C10"/>
  <c r="F4" i="1"/>
  <c r="F3"/>
  <c r="C7" i="5"/>
  <c r="C5"/>
  <c r="G53" i="4"/>
  <c r="G45"/>
  <c r="G37"/>
  <c r="G29"/>
  <c r="G56" s="1"/>
  <c r="G21"/>
  <c r="G13"/>
  <c r="G11"/>
  <c r="G19"/>
  <c r="G27"/>
  <c r="G34"/>
  <c r="G35"/>
  <c r="G43"/>
  <c r="G50"/>
  <c r="G51" s="1"/>
  <c r="G55" s="1"/>
  <c r="H7" i="1"/>
  <c r="F9"/>
  <c r="F8"/>
  <c r="G7" s="1"/>
  <c r="I7" s="1"/>
  <c r="F17"/>
  <c r="F12"/>
  <c r="F13"/>
  <c r="M11" i="3"/>
  <c r="M10"/>
  <c r="A7"/>
  <c r="L7"/>
  <c r="L16"/>
  <c r="H18"/>
  <c r="E22" i="1"/>
  <c r="F22" s="1"/>
  <c r="G22" s="1"/>
  <c r="I22" s="1"/>
  <c r="C21"/>
  <c r="F21" s="1"/>
  <c r="C20"/>
  <c r="F19"/>
  <c r="F20"/>
  <c r="F16"/>
  <c r="F11"/>
  <c r="C4" i="2"/>
  <c r="F15" i="1"/>
  <c r="D3" i="2"/>
  <c r="F3" s="1"/>
  <c r="G2" i="1" l="1"/>
  <c r="I2" s="1"/>
  <c r="I24" s="1"/>
  <c r="G14"/>
  <c r="I14" s="1"/>
  <c r="G18"/>
  <c r="I18" s="1"/>
  <c r="G10"/>
  <c r="I10" s="1"/>
  <c r="I25" l="1"/>
  <c r="I26" s="1"/>
</calcChain>
</file>

<file path=xl/sharedStrings.xml><?xml version="1.0" encoding="utf-8"?>
<sst xmlns="http://schemas.openxmlformats.org/spreadsheetml/2006/main" count="129" uniqueCount="58">
  <si>
    <t>Dalle grenier combles</t>
  </si>
  <si>
    <t>Dalle RDC Sou sol</t>
  </si>
  <si>
    <t xml:space="preserve">Dalle combles RDC  </t>
  </si>
  <si>
    <t>Ep</t>
  </si>
  <si>
    <t>Pds</t>
  </si>
  <si>
    <t xml:space="preserve">Hourdis terre cuite </t>
  </si>
  <si>
    <t>Bois</t>
  </si>
  <si>
    <t>Hourdis terre cuite + mortier</t>
  </si>
  <si>
    <t>Carrelage</t>
  </si>
  <si>
    <t>Murs</t>
  </si>
  <si>
    <t>Enduit mortier = 3</t>
  </si>
  <si>
    <t>Briques creuses = 20</t>
  </si>
  <si>
    <t>Plâtre = 4</t>
  </si>
  <si>
    <t>Linteau Sous Sol</t>
  </si>
  <si>
    <t>°            Tan=</t>
  </si>
  <si>
    <t>H</t>
  </si>
  <si>
    <t xml:space="preserve">Si    h = </t>
  </si>
  <si>
    <t>Lar</t>
  </si>
  <si>
    <t>Charges d'exploitation</t>
  </si>
  <si>
    <t>Part</t>
  </si>
  <si>
    <t>Largeur</t>
  </si>
  <si>
    <t>Longueur</t>
  </si>
  <si>
    <t>Total</t>
  </si>
  <si>
    <t>Ouverture de</t>
  </si>
  <si>
    <t>m3</t>
  </si>
  <si>
    <t>Volume Bois</t>
  </si>
  <si>
    <t>Volume</t>
  </si>
  <si>
    <t>m</t>
  </si>
  <si>
    <t>Qté</t>
  </si>
  <si>
    <t>mm</t>
  </si>
  <si>
    <t>Lattes horizontales</t>
  </si>
  <si>
    <t>Mardier Verticaux</t>
  </si>
  <si>
    <t>Mardier Renforts V</t>
  </si>
  <si>
    <t>Mardier Renforts H</t>
  </si>
  <si>
    <t>Madrier Horizontaux</t>
  </si>
  <si>
    <t>Chevrons</t>
  </si>
  <si>
    <t>Masse volumique</t>
  </si>
  <si>
    <t>Poids</t>
  </si>
  <si>
    <t>kg/m3</t>
  </si>
  <si>
    <t>Poids charpente</t>
  </si>
  <si>
    <t>daN/m3</t>
  </si>
  <si>
    <t>daN</t>
  </si>
  <si>
    <t>Nb rang</t>
  </si>
  <si>
    <t>Nb / rang</t>
  </si>
  <si>
    <t>Poids unitaire</t>
  </si>
  <si>
    <t>Nb faces</t>
  </si>
  <si>
    <t>tuiles</t>
  </si>
  <si>
    <t>Toit</t>
  </si>
  <si>
    <t>Charpente</t>
  </si>
  <si>
    <t>Tuiles</t>
  </si>
  <si>
    <t>Fétières</t>
  </si>
  <si>
    <t>Fétières (1 fétière = 2,5 tuiles)</t>
  </si>
  <si>
    <t>Nb</t>
  </si>
  <si>
    <t>Poids au m</t>
  </si>
  <si>
    <t>m       ===&gt;</t>
  </si>
  <si>
    <t xml:space="preserve">Poids pris sur : </t>
  </si>
  <si>
    <t>http://732.free.fr/pdf_structure_s2/3_descente_de_charge_2d_ensam_2007_compresse.pdf</t>
  </si>
  <si>
    <t>Neige</t>
  </si>
</sst>
</file>

<file path=xl/styles.xml><?xml version="1.0" encoding="utf-8"?>
<styleSheet xmlns="http://schemas.openxmlformats.org/spreadsheetml/2006/main">
  <numFmts count="4">
    <numFmt numFmtId="164" formatCode="#,##0&quot; daN/m²&quot;"/>
    <numFmt numFmtId="165" formatCode="0&quot; daN&quot;"/>
    <numFmt numFmtId="166" formatCode="#&quot; &quot;???/???"/>
    <numFmt numFmtId="167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indent="2"/>
    </xf>
    <xf numFmtId="0" fontId="1" fillId="0" borderId="0" xfId="0" applyFont="1"/>
    <xf numFmtId="165" fontId="0" fillId="0" borderId="0" xfId="0" applyNumberFormat="1"/>
    <xf numFmtId="166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 indent="2"/>
    </xf>
    <xf numFmtId="2" fontId="0" fillId="0" borderId="0" xfId="0" applyNumberFormat="1"/>
    <xf numFmtId="167" fontId="0" fillId="0" borderId="0" xfId="0" applyNumberFormat="1"/>
    <xf numFmtId="1" fontId="0" fillId="0" borderId="0" xfId="0" applyNumberForma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1" fillId="2" borderId="0" xfId="0" applyFont="1" applyFill="1"/>
    <xf numFmtId="164" fontId="0" fillId="2" borderId="0" xfId="0" applyNumberFormat="1" applyFill="1"/>
    <xf numFmtId="0" fontId="0" fillId="2" borderId="0" xfId="0" applyFill="1"/>
    <xf numFmtId="165" fontId="0" fillId="2" borderId="0" xfId="0" applyNumberFormat="1" applyFill="1"/>
    <xf numFmtId="166" fontId="0" fillId="2" borderId="0" xfId="0" applyNumberFormat="1" applyFill="1"/>
    <xf numFmtId="0" fontId="0" fillId="0" borderId="0" xfId="0" quotePrefix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Dalle!$C$7</c:f>
              <c:strCache>
                <c:ptCount val="1"/>
                <c:pt idx="0">
                  <c:v>Pds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Dalle!$B$8:$B$11</c:f>
              <c:numCache>
                <c:formatCode>General</c:formatCode>
                <c:ptCount val="4"/>
                <c:pt idx="0">
                  <c:v>12</c:v>
                </c:pt>
                <c:pt idx="1">
                  <c:v>16</c:v>
                </c:pt>
                <c:pt idx="2">
                  <c:v>20</c:v>
                </c:pt>
                <c:pt idx="3">
                  <c:v>25</c:v>
                </c:pt>
              </c:numCache>
            </c:numRef>
          </c:xVal>
          <c:yVal>
            <c:numRef>
              <c:f>Dalle!$C$8:$C$11</c:f>
              <c:numCache>
                <c:formatCode>General</c:formatCode>
                <c:ptCount val="4"/>
                <c:pt idx="0">
                  <c:v>230</c:v>
                </c:pt>
                <c:pt idx="1">
                  <c:v>260</c:v>
                </c:pt>
                <c:pt idx="2">
                  <c:v>300</c:v>
                </c:pt>
                <c:pt idx="3">
                  <c:v>360</c:v>
                </c:pt>
              </c:numCache>
            </c:numRef>
          </c:yVal>
        </c:ser>
        <c:axId val="59359232"/>
        <c:axId val="59360768"/>
      </c:scatterChart>
      <c:valAx>
        <c:axId val="59359232"/>
        <c:scaling>
          <c:orientation val="minMax"/>
        </c:scaling>
        <c:axPos val="b"/>
        <c:numFmt formatCode="General" sourceLinked="1"/>
        <c:tickLblPos val="nextTo"/>
        <c:crossAx val="59360768"/>
        <c:crosses val="autoZero"/>
        <c:crossBetween val="midCat"/>
      </c:valAx>
      <c:valAx>
        <c:axId val="59360768"/>
        <c:scaling>
          <c:orientation val="minMax"/>
        </c:scaling>
        <c:axPos val="l"/>
        <c:majorGridlines/>
        <c:numFmt formatCode="General" sourceLinked="1"/>
        <c:tickLblPos val="nextTo"/>
        <c:crossAx val="593592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12</xdr:row>
      <xdr:rowOff>38100</xdr:rowOff>
    </xdr:from>
    <xdr:to>
      <xdr:col>6</xdr:col>
      <xdr:colOff>514350</xdr:colOff>
      <xdr:row>26</xdr:row>
      <xdr:rowOff>114300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5</xdr:row>
      <xdr:rowOff>66675</xdr:rowOff>
    </xdr:from>
    <xdr:to>
      <xdr:col>9</xdr:col>
      <xdr:colOff>523875</xdr:colOff>
      <xdr:row>16</xdr:row>
      <xdr:rowOff>171450</xdr:rowOff>
    </xdr:to>
    <xdr:sp macro="" textlink="">
      <xdr:nvSpPr>
        <xdr:cNvPr id="2" name="Triangle isocèle 1"/>
        <xdr:cNvSpPr/>
      </xdr:nvSpPr>
      <xdr:spPr>
        <a:xfrm>
          <a:off x="2962275" y="1019175"/>
          <a:ext cx="4419600" cy="2200275"/>
        </a:xfrm>
        <a:prstGeom prst="triangle">
          <a:avLst/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714375</xdr:colOff>
      <xdr:row>4</xdr:row>
      <xdr:rowOff>57149</xdr:rowOff>
    </xdr:from>
    <xdr:to>
      <xdr:col>6</xdr:col>
      <xdr:colOff>600075</xdr:colOff>
      <xdr:row>18</xdr:row>
      <xdr:rowOff>66674</xdr:rowOff>
    </xdr:to>
    <xdr:sp macro="" textlink="">
      <xdr:nvSpPr>
        <xdr:cNvPr id="3" name="Rectangle 2"/>
        <xdr:cNvSpPr/>
      </xdr:nvSpPr>
      <xdr:spPr>
        <a:xfrm>
          <a:off x="2238375" y="819149"/>
          <a:ext cx="2933700" cy="267652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8"/>
  <sheetViews>
    <sheetView showGridLines="0" tabSelected="1" workbookViewId="0">
      <selection activeCell="B16" sqref="B16"/>
    </sheetView>
  </sheetViews>
  <sheetFormatPr baseColWidth="10" defaultRowHeight="15"/>
  <cols>
    <col min="2" max="2" width="29.140625" bestFit="1" customWidth="1"/>
    <col min="3" max="3" width="13.7109375" bestFit="1" customWidth="1"/>
    <col min="6" max="6" width="14.7109375" style="4" bestFit="1" customWidth="1"/>
    <col min="7" max="7" width="13.7109375" style="4" bestFit="1" customWidth="1"/>
    <col min="9" max="9" width="12.28515625" style="4" bestFit="1" customWidth="1"/>
  </cols>
  <sheetData>
    <row r="1" spans="2:9">
      <c r="D1" s="11" t="s">
        <v>20</v>
      </c>
      <c r="E1" s="11" t="s">
        <v>21</v>
      </c>
      <c r="F1" s="12"/>
      <c r="G1" s="12" t="s">
        <v>22</v>
      </c>
      <c r="H1" s="11" t="s">
        <v>19</v>
      </c>
      <c r="I1" s="11" t="s">
        <v>37</v>
      </c>
    </row>
    <row r="2" spans="2:9">
      <c r="B2" s="13" t="s">
        <v>47</v>
      </c>
      <c r="C2" s="14"/>
      <c r="D2" s="15"/>
      <c r="E2" s="15"/>
      <c r="F2" s="16"/>
      <c r="G2" s="16">
        <f>SUM(F3:F6)</f>
        <v>15900.03816</v>
      </c>
      <c r="H2" s="17">
        <f>0.5*(2/3)</f>
        <v>0.33333333333333331</v>
      </c>
      <c r="I2" s="16">
        <f>G2*H2</f>
        <v>5300.0127199999997</v>
      </c>
    </row>
    <row r="3" spans="2:9">
      <c r="B3" s="2" t="s">
        <v>48</v>
      </c>
      <c r="F3" s="4">
        <f>'Ossature Toit'!G56</f>
        <v>2735.37</v>
      </c>
      <c r="H3" s="5"/>
    </row>
    <row r="4" spans="2:9">
      <c r="B4" s="2" t="s">
        <v>49</v>
      </c>
      <c r="F4" s="4">
        <f>Tuiles!C7</f>
        <v>6101.6681599999993</v>
      </c>
      <c r="H4" s="5"/>
    </row>
    <row r="5" spans="2:9">
      <c r="B5" s="2" t="s">
        <v>51</v>
      </c>
      <c r="F5" s="4">
        <v>133</v>
      </c>
      <c r="H5" s="5"/>
    </row>
    <row r="6" spans="2:9">
      <c r="B6" s="2" t="s">
        <v>57</v>
      </c>
      <c r="C6" s="1">
        <v>55</v>
      </c>
      <c r="D6">
        <v>10</v>
      </c>
      <c r="E6">
        <v>6.3</v>
      </c>
      <c r="F6" s="4">
        <f>C6*D6*E6*2</f>
        <v>6930</v>
      </c>
      <c r="H6" s="5"/>
    </row>
    <row r="7" spans="2:9">
      <c r="B7" s="13" t="s">
        <v>0</v>
      </c>
      <c r="C7" s="14"/>
      <c r="D7" s="15"/>
      <c r="E7" s="15"/>
      <c r="F7" s="16"/>
      <c r="G7" s="16">
        <f>SUM(F8:F9)</f>
        <v>14169.045</v>
      </c>
      <c r="H7" s="17">
        <f>0.5</f>
        <v>0.5</v>
      </c>
      <c r="I7" s="16">
        <f t="shared" ref="I7:I22" si="0">G7*H7</f>
        <v>7084.5225</v>
      </c>
    </row>
    <row r="8" spans="2:9">
      <c r="B8" s="2" t="s">
        <v>6</v>
      </c>
      <c r="C8" s="1">
        <v>50</v>
      </c>
      <c r="D8">
        <v>8.69</v>
      </c>
      <c r="E8">
        <v>3.6</v>
      </c>
      <c r="F8" s="4">
        <f t="shared" ref="F8" si="1">D8*E8*C8</f>
        <v>1564.2</v>
      </c>
      <c r="H8" s="5"/>
    </row>
    <row r="9" spans="2:9">
      <c r="B9" s="2" t="s">
        <v>18</v>
      </c>
      <c r="C9" s="1">
        <v>150</v>
      </c>
      <c r="D9">
        <v>8.69</v>
      </c>
      <c r="E9">
        <v>9.67</v>
      </c>
      <c r="F9" s="4">
        <f>D9*E9*C9</f>
        <v>12604.844999999999</v>
      </c>
      <c r="H9" s="5"/>
    </row>
    <row r="10" spans="2:9">
      <c r="B10" s="13" t="s">
        <v>2</v>
      </c>
      <c r="C10" s="14"/>
      <c r="D10" s="15"/>
      <c r="E10" s="15"/>
      <c r="F10" s="16"/>
      <c r="G10" s="16">
        <f>SUM(F11:F13)</f>
        <v>24873.560799999999</v>
      </c>
      <c r="H10" s="17">
        <v>0.25</v>
      </c>
      <c r="I10" s="16">
        <f t="shared" si="0"/>
        <v>6218.3901999999998</v>
      </c>
    </row>
    <row r="11" spans="2:9">
      <c r="B11" s="2" t="s">
        <v>5</v>
      </c>
      <c r="C11" s="1">
        <v>121</v>
      </c>
      <c r="D11">
        <v>8.69</v>
      </c>
      <c r="E11">
        <v>9.67</v>
      </c>
      <c r="F11" s="4">
        <f>D11*E11*C11</f>
        <v>10167.908299999999</v>
      </c>
      <c r="H11" s="5"/>
    </row>
    <row r="12" spans="2:9">
      <c r="B12" s="2" t="s">
        <v>6</v>
      </c>
      <c r="C12" s="1">
        <v>25</v>
      </c>
      <c r="D12">
        <v>8.69</v>
      </c>
      <c r="E12">
        <v>9.67</v>
      </c>
      <c r="F12" s="4">
        <f t="shared" ref="F12:F13" si="2">D12*E12*C12</f>
        <v>2100.8074999999999</v>
      </c>
      <c r="H12" s="5"/>
    </row>
    <row r="13" spans="2:9">
      <c r="B13" s="2" t="s">
        <v>18</v>
      </c>
      <c r="C13" s="1">
        <v>150</v>
      </c>
      <c r="D13">
        <v>8.69</v>
      </c>
      <c r="E13">
        <v>9.67</v>
      </c>
      <c r="F13" s="4">
        <f t="shared" si="2"/>
        <v>12604.844999999999</v>
      </c>
      <c r="H13" s="5"/>
    </row>
    <row r="14" spans="2:9">
      <c r="B14" s="13" t="s">
        <v>1</v>
      </c>
      <c r="C14" s="14"/>
      <c r="D14" s="15"/>
      <c r="E14" s="15"/>
      <c r="F14" s="16"/>
      <c r="G14" s="16">
        <f>SUM(F15:F16)</f>
        <v>33024.693899999998</v>
      </c>
      <c r="H14" s="17">
        <v>0.25</v>
      </c>
      <c r="I14" s="16">
        <f t="shared" si="0"/>
        <v>8256.1734749999996</v>
      </c>
    </row>
    <row r="15" spans="2:9">
      <c r="B15" s="2" t="s">
        <v>7</v>
      </c>
      <c r="C15" s="1">
        <v>323</v>
      </c>
      <c r="D15">
        <v>8.69</v>
      </c>
      <c r="E15">
        <v>9.67</v>
      </c>
      <c r="F15" s="4">
        <f>D15*E15*C15</f>
        <v>27142.432899999996</v>
      </c>
      <c r="H15" s="5"/>
    </row>
    <row r="16" spans="2:9">
      <c r="B16" s="2" t="s">
        <v>8</v>
      </c>
      <c r="C16" s="1">
        <v>70</v>
      </c>
      <c r="D16">
        <v>8.69</v>
      </c>
      <c r="E16">
        <v>9.67</v>
      </c>
      <c r="F16" s="4">
        <f>D16*E16*C16</f>
        <v>5882.2609999999995</v>
      </c>
      <c r="H16" s="5"/>
    </row>
    <row r="17" spans="2:9">
      <c r="B17" s="2" t="s">
        <v>18</v>
      </c>
      <c r="C17" s="1">
        <v>250</v>
      </c>
      <c r="D17">
        <v>8.69</v>
      </c>
      <c r="E17">
        <v>9.67</v>
      </c>
      <c r="F17" s="4">
        <f t="shared" ref="F17" si="3">D17*E17*C17</f>
        <v>21008.074999999997</v>
      </c>
      <c r="H17" s="5"/>
    </row>
    <row r="18" spans="2:9">
      <c r="B18" s="13" t="s">
        <v>9</v>
      </c>
      <c r="C18" s="14"/>
      <c r="D18" s="15"/>
      <c r="E18" s="15"/>
      <c r="F18" s="16"/>
      <c r="G18" s="16">
        <f>SUM(F19:F21)</f>
        <v>7023.3210000000017</v>
      </c>
      <c r="H18" s="17">
        <v>1</v>
      </c>
      <c r="I18" s="16">
        <f t="shared" si="0"/>
        <v>7023.3210000000017</v>
      </c>
    </row>
    <row r="19" spans="2:9">
      <c r="B19" s="2" t="s">
        <v>11</v>
      </c>
      <c r="C19" s="1">
        <v>175</v>
      </c>
      <c r="D19">
        <v>9.67</v>
      </c>
      <c r="E19">
        <v>2.7</v>
      </c>
      <c r="F19" s="4">
        <f t="shared" ref="F19:F20" si="4">C19*D19*E19</f>
        <v>4569.0750000000007</v>
      </c>
      <c r="H19" s="5"/>
    </row>
    <row r="20" spans="2:9">
      <c r="B20" s="2" t="s">
        <v>12</v>
      </c>
      <c r="C20" s="1">
        <f>4*10</f>
        <v>40</v>
      </c>
      <c r="D20">
        <v>9.67</v>
      </c>
      <c r="E20">
        <v>2.7</v>
      </c>
      <c r="F20" s="4">
        <f t="shared" si="4"/>
        <v>1044.3600000000001</v>
      </c>
      <c r="H20" s="5"/>
    </row>
    <row r="21" spans="2:9">
      <c r="B21" s="2" t="s">
        <v>10</v>
      </c>
      <c r="C21" s="1">
        <f>3*18</f>
        <v>54</v>
      </c>
      <c r="D21">
        <v>9.67</v>
      </c>
      <c r="E21">
        <v>2.7</v>
      </c>
      <c r="F21" s="4">
        <f>C21*D21*E21</f>
        <v>1409.886</v>
      </c>
      <c r="H21" s="5"/>
    </row>
    <row r="22" spans="2:9">
      <c r="B22" s="13" t="s">
        <v>13</v>
      </c>
      <c r="C22" s="14">
        <v>2500</v>
      </c>
      <c r="D22" s="15">
        <v>9.67</v>
      </c>
      <c r="E22" s="15">
        <f>0.21*0.25</f>
        <v>5.2499999999999998E-2</v>
      </c>
      <c r="F22" s="16">
        <f>C22*D22*E22</f>
        <v>1269.1875</v>
      </c>
      <c r="G22" s="16">
        <f>F22</f>
        <v>1269.1875</v>
      </c>
      <c r="H22" s="17">
        <v>1</v>
      </c>
      <c r="I22" s="16">
        <f t="shared" si="0"/>
        <v>1269.1875</v>
      </c>
    </row>
    <row r="23" spans="2:9">
      <c r="H23" s="5"/>
    </row>
    <row r="24" spans="2:9">
      <c r="H24" t="s">
        <v>22</v>
      </c>
      <c r="I24" s="4">
        <f>SUM(I1:I23)</f>
        <v>35151.607394999999</v>
      </c>
    </row>
    <row r="25" spans="2:9">
      <c r="H25" t="s">
        <v>53</v>
      </c>
      <c r="I25" s="4">
        <f>I24/E11</f>
        <v>3635.119689245088</v>
      </c>
    </row>
    <row r="26" spans="2:9">
      <c r="F26" s="4" t="s">
        <v>23</v>
      </c>
      <c r="G26" s="19">
        <v>2.5</v>
      </c>
      <c r="H26" s="18" t="s">
        <v>54</v>
      </c>
      <c r="I26" s="4">
        <f>I25*G26</f>
        <v>9087.7992231127209</v>
      </c>
    </row>
    <row r="28" spans="2:9">
      <c r="B28" t="s">
        <v>55</v>
      </c>
      <c r="C28" t="s">
        <v>56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F11"/>
  <sheetViews>
    <sheetView workbookViewId="0">
      <selection activeCell="C5" sqref="C5"/>
    </sheetView>
  </sheetViews>
  <sheetFormatPr baseColWidth="10" defaultRowHeight="15"/>
  <sheetData>
    <row r="3" spans="2:6">
      <c r="B3">
        <v>10.054</v>
      </c>
      <c r="C3">
        <v>14</v>
      </c>
      <c r="D3">
        <f>104.02/4</f>
        <v>26.004999999999999</v>
      </c>
      <c r="E3">
        <v>7</v>
      </c>
      <c r="F3">
        <f>B3*C3+D3*E3</f>
        <v>322.791</v>
      </c>
    </row>
    <row r="4" spans="2:6">
      <c r="C4">
        <f>B3*12</f>
        <v>120.648</v>
      </c>
    </row>
    <row r="7" spans="2:6">
      <c r="B7" t="s">
        <v>3</v>
      </c>
      <c r="C7" t="s">
        <v>4</v>
      </c>
    </row>
    <row r="8" spans="2:6">
      <c r="B8">
        <v>12</v>
      </c>
      <c r="C8">
        <v>230</v>
      </c>
    </row>
    <row r="9" spans="2:6">
      <c r="B9">
        <v>16</v>
      </c>
      <c r="C9">
        <v>260</v>
      </c>
    </row>
    <row r="10" spans="2:6">
      <c r="B10">
        <v>20</v>
      </c>
      <c r="C10">
        <v>300</v>
      </c>
    </row>
    <row r="11" spans="2:6">
      <c r="B11">
        <v>25</v>
      </c>
      <c r="C11">
        <v>360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M22"/>
  <sheetViews>
    <sheetView workbookViewId="0">
      <selection activeCell="M11" sqref="M11"/>
    </sheetView>
  </sheetViews>
  <sheetFormatPr baseColWidth="10" defaultRowHeight="15"/>
  <sheetData>
    <row r="2" spans="1:13">
      <c r="A2">
        <v>1.4</v>
      </c>
    </row>
    <row r="3" spans="1:13">
      <c r="A3">
        <v>0.2</v>
      </c>
    </row>
    <row r="4" spans="1:13">
      <c r="A4">
        <v>2.48</v>
      </c>
    </row>
    <row r="7" spans="1:13">
      <c r="A7">
        <f>SUM(A2:A6)</f>
        <v>4.08</v>
      </c>
      <c r="K7" t="s">
        <v>15</v>
      </c>
      <c r="L7">
        <f>L16*H18</f>
        <v>3.9122555724741144</v>
      </c>
    </row>
    <row r="9" spans="1:13">
      <c r="K9" t="s">
        <v>16</v>
      </c>
      <c r="L9">
        <v>1.6</v>
      </c>
    </row>
    <row r="10" spans="1:13">
      <c r="L10" t="s">
        <v>17</v>
      </c>
      <c r="M10">
        <f>L9/L16</f>
        <v>1.7769800237267088</v>
      </c>
    </row>
    <row r="11" spans="1:13">
      <c r="M11">
        <f>M10*2</f>
        <v>3.5539600474534176</v>
      </c>
    </row>
    <row r="16" spans="1:13">
      <c r="J16">
        <v>42</v>
      </c>
      <c r="K16" t="s">
        <v>14</v>
      </c>
      <c r="L16">
        <f>TAN(J16*PI()/180 )</f>
        <v>0.90040404429783993</v>
      </c>
    </row>
    <row r="18" spans="7:8">
      <c r="H18">
        <f>G22/2</f>
        <v>4.3449999999999998</v>
      </c>
    </row>
    <row r="22" spans="7:8">
      <c r="G22">
        <v>8.69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F7:H56"/>
  <sheetViews>
    <sheetView workbookViewId="0">
      <selection activeCell="D9" sqref="D9"/>
    </sheetView>
  </sheetViews>
  <sheetFormatPr baseColWidth="10" defaultRowHeight="15"/>
  <cols>
    <col min="6" max="6" width="19.28515625" bestFit="1" customWidth="1"/>
  </cols>
  <sheetData>
    <row r="7" spans="6:8">
      <c r="F7" s="3" t="s">
        <v>35</v>
      </c>
      <c r="G7">
        <v>63</v>
      </c>
      <c r="H7" t="s">
        <v>29</v>
      </c>
    </row>
    <row r="8" spans="6:8">
      <c r="F8" s="2"/>
      <c r="G8">
        <v>75</v>
      </c>
      <c r="H8" t="s">
        <v>29</v>
      </c>
    </row>
    <row r="9" spans="6:8">
      <c r="F9" s="2" t="s">
        <v>21</v>
      </c>
      <c r="G9">
        <v>6.3</v>
      </c>
      <c r="H9" t="s">
        <v>27</v>
      </c>
    </row>
    <row r="10" spans="6:8">
      <c r="F10" s="2" t="s">
        <v>28</v>
      </c>
      <c r="G10">
        <v>40</v>
      </c>
    </row>
    <row r="11" spans="6:8">
      <c r="F11" s="2" t="s">
        <v>26</v>
      </c>
      <c r="G11">
        <f>G7/1000*G8/1000*G9*G10</f>
        <v>1.1906999999999999</v>
      </c>
      <c r="H11" t="s">
        <v>24</v>
      </c>
    </row>
    <row r="12" spans="6:8">
      <c r="F12" s="2" t="s">
        <v>36</v>
      </c>
      <c r="G12">
        <v>600</v>
      </c>
      <c r="H12" t="s">
        <v>38</v>
      </c>
    </row>
    <row r="13" spans="6:8">
      <c r="F13" s="7" t="s">
        <v>37</v>
      </c>
      <c r="G13">
        <f>G11*G12</f>
        <v>714.42</v>
      </c>
      <c r="H13" t="s">
        <v>38</v>
      </c>
    </row>
    <row r="15" spans="6:8">
      <c r="F15" s="3" t="s">
        <v>34</v>
      </c>
      <c r="G15">
        <v>75</v>
      </c>
      <c r="H15" t="s">
        <v>29</v>
      </c>
    </row>
    <row r="16" spans="6:8">
      <c r="F16" s="2"/>
      <c r="G16">
        <v>225</v>
      </c>
      <c r="H16" t="s">
        <v>29</v>
      </c>
    </row>
    <row r="17" spans="6:8">
      <c r="F17" s="2" t="s">
        <v>28</v>
      </c>
      <c r="G17">
        <v>7</v>
      </c>
    </row>
    <row r="18" spans="6:8">
      <c r="F18" s="2" t="s">
        <v>21</v>
      </c>
      <c r="G18">
        <v>10</v>
      </c>
      <c r="H18" t="s">
        <v>27</v>
      </c>
    </row>
    <row r="19" spans="6:8">
      <c r="F19" s="2" t="s">
        <v>26</v>
      </c>
      <c r="G19">
        <f>G18*G17*G15/1000*G16/1000</f>
        <v>1.1812499999999999</v>
      </c>
      <c r="H19" t="s">
        <v>24</v>
      </c>
    </row>
    <row r="20" spans="6:8">
      <c r="F20" s="2" t="s">
        <v>36</v>
      </c>
      <c r="G20">
        <v>600</v>
      </c>
      <c r="H20" t="s">
        <v>38</v>
      </c>
    </row>
    <row r="21" spans="6:8">
      <c r="F21" s="7" t="s">
        <v>37</v>
      </c>
      <c r="G21">
        <f>G19*G20</f>
        <v>708.75</v>
      </c>
      <c r="H21" t="s">
        <v>38</v>
      </c>
    </row>
    <row r="23" spans="6:8">
      <c r="F23" s="3" t="s">
        <v>33</v>
      </c>
      <c r="G23">
        <v>75</v>
      </c>
      <c r="H23" t="s">
        <v>29</v>
      </c>
    </row>
    <row r="24" spans="6:8">
      <c r="F24" s="2"/>
      <c r="G24">
        <v>225</v>
      </c>
      <c r="H24" t="s">
        <v>29</v>
      </c>
    </row>
    <row r="25" spans="6:8">
      <c r="F25" s="2" t="s">
        <v>28</v>
      </c>
      <c r="G25">
        <v>4</v>
      </c>
    </row>
    <row r="26" spans="6:8">
      <c r="F26" s="2" t="s">
        <v>21</v>
      </c>
      <c r="G26">
        <v>3.6</v>
      </c>
      <c r="H26" t="s">
        <v>27</v>
      </c>
    </row>
    <row r="27" spans="6:8">
      <c r="F27" s="2" t="s">
        <v>26</v>
      </c>
      <c r="G27">
        <f>G26*G25*G23/1000*G24/1000</f>
        <v>0.24300000000000002</v>
      </c>
      <c r="H27" t="s">
        <v>24</v>
      </c>
    </row>
    <row r="28" spans="6:8">
      <c r="F28" s="2" t="s">
        <v>36</v>
      </c>
      <c r="G28">
        <v>1000</v>
      </c>
      <c r="H28" t="s">
        <v>40</v>
      </c>
    </row>
    <row r="29" spans="6:8">
      <c r="F29" s="7" t="s">
        <v>37</v>
      </c>
      <c r="G29">
        <f>G27*G28</f>
        <v>243.00000000000003</v>
      </c>
      <c r="H29" t="s">
        <v>41</v>
      </c>
    </row>
    <row r="31" spans="6:8">
      <c r="F31" s="3" t="s">
        <v>32</v>
      </c>
      <c r="G31">
        <v>75</v>
      </c>
      <c r="H31" t="s">
        <v>29</v>
      </c>
    </row>
    <row r="32" spans="6:8">
      <c r="F32" s="2"/>
      <c r="G32">
        <v>225</v>
      </c>
      <c r="H32" t="s">
        <v>29</v>
      </c>
    </row>
    <row r="33" spans="6:8">
      <c r="F33" s="2" t="s">
        <v>28</v>
      </c>
      <c r="G33">
        <v>4</v>
      </c>
    </row>
    <row r="34" spans="6:8">
      <c r="F34" s="2" t="s">
        <v>21</v>
      </c>
      <c r="G34">
        <f>1.4+2+2</f>
        <v>5.4</v>
      </c>
      <c r="H34" t="s">
        <v>27</v>
      </c>
    </row>
    <row r="35" spans="6:8">
      <c r="F35" s="2" t="s">
        <v>26</v>
      </c>
      <c r="G35">
        <f>G34*G33*G31/1000*G32/1000</f>
        <v>0.36449999999999999</v>
      </c>
      <c r="H35" t="s">
        <v>24</v>
      </c>
    </row>
    <row r="36" spans="6:8">
      <c r="F36" s="2" t="s">
        <v>36</v>
      </c>
      <c r="G36">
        <v>1000</v>
      </c>
      <c r="H36" t="s">
        <v>40</v>
      </c>
    </row>
    <row r="37" spans="6:8">
      <c r="F37" s="7" t="s">
        <v>37</v>
      </c>
      <c r="G37">
        <f>G35*G36</f>
        <v>364.5</v>
      </c>
      <c r="H37" t="s">
        <v>41</v>
      </c>
    </row>
    <row r="38" spans="6:8">
      <c r="F38" s="2"/>
    </row>
    <row r="39" spans="6:8">
      <c r="F39" s="3" t="s">
        <v>31</v>
      </c>
      <c r="G39">
        <v>75</v>
      </c>
      <c r="H39" t="s">
        <v>29</v>
      </c>
    </row>
    <row r="40" spans="6:8">
      <c r="F40" s="2"/>
      <c r="G40">
        <v>225</v>
      </c>
      <c r="H40" t="s">
        <v>29</v>
      </c>
    </row>
    <row r="41" spans="6:8">
      <c r="F41" s="2" t="s">
        <v>28</v>
      </c>
      <c r="G41">
        <v>8</v>
      </c>
    </row>
    <row r="42" spans="6:8">
      <c r="F42" s="2" t="s">
        <v>21</v>
      </c>
      <c r="G42">
        <v>6.3</v>
      </c>
      <c r="H42" t="s">
        <v>27</v>
      </c>
    </row>
    <row r="43" spans="6:8">
      <c r="F43" s="2" t="s">
        <v>26</v>
      </c>
      <c r="G43">
        <f>G39/1000*G40/1000*G41*G42</f>
        <v>0.85050000000000003</v>
      </c>
      <c r="H43" t="s">
        <v>24</v>
      </c>
    </row>
    <row r="44" spans="6:8">
      <c r="F44" s="2" t="s">
        <v>36</v>
      </c>
      <c r="G44">
        <v>600</v>
      </c>
      <c r="H44" t="s">
        <v>40</v>
      </c>
    </row>
    <row r="45" spans="6:8">
      <c r="F45" s="7" t="s">
        <v>37</v>
      </c>
      <c r="G45">
        <f>G43*G44</f>
        <v>510.3</v>
      </c>
      <c r="H45" t="s">
        <v>41</v>
      </c>
    </row>
    <row r="47" spans="6:8">
      <c r="F47" s="3" t="s">
        <v>30</v>
      </c>
      <c r="G47">
        <v>25</v>
      </c>
      <c r="H47" t="s">
        <v>29</v>
      </c>
    </row>
    <row r="48" spans="6:8">
      <c r="F48" s="2"/>
      <c r="G48">
        <v>27</v>
      </c>
      <c r="H48" t="s">
        <v>29</v>
      </c>
    </row>
    <row r="49" spans="6:8">
      <c r="F49" s="2" t="s">
        <v>28</v>
      </c>
      <c r="G49">
        <v>48</v>
      </c>
    </row>
    <row r="50" spans="6:8">
      <c r="F50" s="2" t="s">
        <v>21</v>
      </c>
      <c r="G50">
        <f>G18</f>
        <v>10</v>
      </c>
      <c r="H50" t="s">
        <v>27</v>
      </c>
    </row>
    <row r="51" spans="6:8">
      <c r="F51" s="2" t="s">
        <v>26</v>
      </c>
      <c r="G51">
        <f>G47/1000*G48/1000*G49*G50</f>
        <v>0.32399999999999995</v>
      </c>
    </row>
    <row r="52" spans="6:8">
      <c r="F52" s="2" t="s">
        <v>36</v>
      </c>
      <c r="G52">
        <v>600</v>
      </c>
      <c r="H52" t="s">
        <v>40</v>
      </c>
    </row>
    <row r="53" spans="6:8">
      <c r="F53" s="7" t="s">
        <v>37</v>
      </c>
      <c r="G53">
        <f>G51*G52</f>
        <v>194.39999999999998</v>
      </c>
      <c r="H53" t="s">
        <v>41</v>
      </c>
    </row>
    <row r="55" spans="6:8">
      <c r="F55" s="6" t="s">
        <v>25</v>
      </c>
      <c r="G55" s="8">
        <f>G19+G11+G43+G51+G27+G35</f>
        <v>4.15395</v>
      </c>
      <c r="H55" t="s">
        <v>24</v>
      </c>
    </row>
    <row r="56" spans="6:8">
      <c r="F56" s="6" t="s">
        <v>39</v>
      </c>
      <c r="G56" s="10">
        <f>G29+G37+G45+G53+G21+G13</f>
        <v>2735.37</v>
      </c>
      <c r="H56" t="s">
        <v>41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D12"/>
  <sheetViews>
    <sheetView workbookViewId="0">
      <selection activeCell="F15" sqref="F15"/>
    </sheetView>
  </sheetViews>
  <sheetFormatPr baseColWidth="10" defaultRowHeight="15"/>
  <sheetData>
    <row r="3" spans="2:4">
      <c r="B3" t="s">
        <v>42</v>
      </c>
      <c r="C3">
        <v>23</v>
      </c>
      <c r="D3" t="s">
        <v>46</v>
      </c>
    </row>
    <row r="4" spans="2:4">
      <c r="B4" t="s">
        <v>43</v>
      </c>
      <c r="C4">
        <v>56</v>
      </c>
      <c r="D4" t="s">
        <v>46</v>
      </c>
    </row>
    <row r="5" spans="2:4">
      <c r="B5" t="s">
        <v>44</v>
      </c>
      <c r="C5" s="9">
        <f>2.417*9.8/10</f>
        <v>2.3686599999999998</v>
      </c>
      <c r="D5" t="s">
        <v>41</v>
      </c>
    </row>
    <row r="6" spans="2:4">
      <c r="B6" t="s">
        <v>45</v>
      </c>
      <c r="C6">
        <v>2</v>
      </c>
    </row>
    <row r="7" spans="2:4">
      <c r="B7" s="6" t="s">
        <v>37</v>
      </c>
      <c r="C7" s="10">
        <f>C3*C4*C5*C6</f>
        <v>6101.6681599999993</v>
      </c>
      <c r="D7" t="s">
        <v>41</v>
      </c>
    </row>
    <row r="9" spans="2:4">
      <c r="B9" t="s">
        <v>50</v>
      </c>
      <c r="C9">
        <v>2.5</v>
      </c>
      <c r="D9" t="s">
        <v>46</v>
      </c>
    </row>
    <row r="10" spans="2:4">
      <c r="B10" t="s">
        <v>52</v>
      </c>
      <c r="C10">
        <f>56/C9</f>
        <v>22.4</v>
      </c>
    </row>
    <row r="11" spans="2:4">
      <c r="B11" t="s">
        <v>44</v>
      </c>
      <c r="C11" s="9">
        <f>C5*2.5</f>
        <v>5.9216499999999996</v>
      </c>
      <c r="D11" t="s">
        <v>41</v>
      </c>
    </row>
    <row r="12" spans="2:4">
      <c r="B12" s="6" t="s">
        <v>37</v>
      </c>
      <c r="C12" s="10">
        <f>C10*C11</f>
        <v>132.64496</v>
      </c>
      <c r="D1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Synthèse</vt:lpstr>
      <vt:lpstr>Dalle</vt:lpstr>
      <vt:lpstr>Toit</vt:lpstr>
      <vt:lpstr>Ossature Toit</vt:lpstr>
      <vt:lpstr>Tuiles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2010-05-25T08:34:48Z</dcterms:modified>
</cp:coreProperties>
</file>